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EHodmin\Desktop\"/>
    </mc:Choice>
  </mc:AlternateContent>
  <xr:revisionPtr revIDLastSave="0" documentId="8_{7898FA26-736F-40DF-8161-F0AA2F36CB63}" xr6:coauthVersionLast="46" xr6:coauthVersionMax="46" xr10:uidLastSave="{00000000-0000-0000-0000-000000000000}"/>
  <bookViews>
    <workbookView xWindow="8796" yWindow="228" windowWidth="11568" windowHeight="11532" xr2:uid="{00000000-000D-0000-FFFF-FFFF00000000}"/>
  </bookViews>
  <sheets>
    <sheet name="Summary" sheetId="24" r:id="rId1"/>
    <sheet name="Detail" sheetId="2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4" l="1"/>
  <c r="C21" i="24"/>
  <c r="I21" i="24" s="1"/>
  <c r="C16" i="24"/>
  <c r="G65" i="23"/>
  <c r="E65" i="23"/>
  <c r="C65" i="23"/>
  <c r="G16" i="24"/>
  <c r="E16" i="24"/>
  <c r="E64" i="23"/>
  <c r="I15" i="23" l="1"/>
  <c r="I14" i="23"/>
  <c r="I64" i="23"/>
  <c r="I63" i="23"/>
  <c r="I59" i="23"/>
  <c r="I58" i="23"/>
  <c r="I57" i="23"/>
  <c r="I54" i="23"/>
  <c r="I53" i="23"/>
  <c r="I52" i="23"/>
  <c r="I51" i="23"/>
  <c r="I50" i="23"/>
  <c r="I47" i="23"/>
  <c r="I46" i="23"/>
  <c r="I45" i="23"/>
  <c r="I44" i="23"/>
  <c r="I40" i="23"/>
  <c r="I37" i="23"/>
  <c r="I36" i="23"/>
  <c r="I35" i="23"/>
  <c r="I34" i="23"/>
  <c r="I32" i="23"/>
  <c r="I31" i="23"/>
  <c r="I30" i="23"/>
  <c r="C60" i="23"/>
  <c r="C55" i="23"/>
  <c r="I43" i="23"/>
  <c r="I42" i="23"/>
  <c r="C48" i="23"/>
  <c r="I33" i="23"/>
  <c r="C17" i="23"/>
  <c r="I60" i="23" l="1"/>
  <c r="C28" i="23"/>
  <c r="C38" i="23"/>
  <c r="I41" i="23"/>
  <c r="I21" i="23"/>
  <c r="C67" i="23" l="1"/>
  <c r="C71" i="23" s="1"/>
  <c r="G25" i="24"/>
  <c r="G17" i="24"/>
  <c r="G7" i="24"/>
  <c r="G10" i="24" s="1"/>
  <c r="I7" i="23"/>
  <c r="G67" i="23"/>
  <c r="G71" i="23" s="1"/>
  <c r="G60" i="23"/>
  <c r="G55" i="23"/>
  <c r="G48" i="23"/>
  <c r="G15" i="24" s="1"/>
  <c r="G38" i="23"/>
  <c r="G14" i="24" s="1"/>
  <c r="G28" i="23"/>
  <c r="G13" i="24" s="1"/>
  <c r="G17" i="23"/>
  <c r="G19" i="24" l="1"/>
  <c r="G23" i="24" s="1"/>
  <c r="G27" i="24" s="1"/>
  <c r="I22" i="23"/>
  <c r="I23" i="23"/>
  <c r="I24" i="23"/>
  <c r="I25" i="23"/>
  <c r="I26" i="23"/>
  <c r="I27" i="23"/>
  <c r="I55" i="23"/>
  <c r="E25" i="24"/>
  <c r="C25" i="24"/>
  <c r="I25" i="24" s="1"/>
  <c r="C14" i="24"/>
  <c r="I9" i="23"/>
  <c r="C8" i="24" s="1"/>
  <c r="I8" i="24" s="1"/>
  <c r="I8" i="23"/>
  <c r="D23" i="24"/>
  <c r="H23" i="24"/>
  <c r="I16" i="24"/>
  <c r="E7" i="24"/>
  <c r="E10" i="24" s="1"/>
  <c r="C7" i="24"/>
  <c r="I12" i="23"/>
  <c r="E60" i="23"/>
  <c r="E17" i="24"/>
  <c r="C17" i="24"/>
  <c r="I17" i="24" s="1"/>
  <c r="E55" i="23"/>
  <c r="E48" i="23"/>
  <c r="E15" i="24"/>
  <c r="E38" i="23"/>
  <c r="E14" i="24" s="1"/>
  <c r="E28" i="23"/>
  <c r="E13" i="24"/>
  <c r="E19" i="24" s="1"/>
  <c r="C13" i="24"/>
  <c r="E17" i="23"/>
  <c r="I13" i="23"/>
  <c r="I11" i="23"/>
  <c r="I10" i="23"/>
  <c r="C15" i="24"/>
  <c r="I15" i="24" s="1"/>
  <c r="C19" i="24" l="1"/>
  <c r="I13" i="24"/>
  <c r="I19" i="24" s="1"/>
  <c r="I7" i="24"/>
  <c r="I17" i="23"/>
  <c r="I14" i="24"/>
  <c r="C10" i="24"/>
  <c r="C23" i="24" s="1"/>
  <c r="E67" i="23"/>
  <c r="E71" i="23" s="1"/>
  <c r="I65" i="23"/>
  <c r="I48" i="23"/>
  <c r="I38" i="23"/>
  <c r="I28" i="23"/>
  <c r="I10" i="24" l="1"/>
  <c r="I23" i="24" s="1"/>
  <c r="I27" i="24" s="1"/>
  <c r="K7" i="24"/>
  <c r="E23" i="24"/>
  <c r="E27" i="24" s="1"/>
  <c r="I67" i="23"/>
  <c r="I71" i="23" s="1"/>
  <c r="C27" i="24"/>
  <c r="L67" i="23" l="1"/>
</calcChain>
</file>

<file path=xl/sharedStrings.xml><?xml version="1.0" encoding="utf-8"?>
<sst xmlns="http://schemas.openxmlformats.org/spreadsheetml/2006/main" count="92" uniqueCount="67">
  <si>
    <t>Operations</t>
  </si>
  <si>
    <t>Personnel Services</t>
  </si>
  <si>
    <t>Other Services &amp; Charges</t>
  </si>
  <si>
    <t>Capital</t>
  </si>
  <si>
    <t>Debt Service</t>
  </si>
  <si>
    <t>General</t>
  </si>
  <si>
    <t>projects</t>
  </si>
  <si>
    <t>fund</t>
  </si>
  <si>
    <t>Total</t>
  </si>
  <si>
    <t>Contingency</t>
  </si>
  <si>
    <t>INCOME</t>
  </si>
  <si>
    <t>EXPENDITURES</t>
  </si>
  <si>
    <t>Revenue</t>
  </si>
  <si>
    <t>4100 - Property Tax Revenues</t>
  </si>
  <si>
    <t>4200 - Fire District Assistance Tax</t>
  </si>
  <si>
    <t>4300 - Grants Income</t>
  </si>
  <si>
    <t>4400 - Out of District Billing</t>
  </si>
  <si>
    <t>4500 - Assignments</t>
  </si>
  <si>
    <t xml:space="preserve">4600 - Miscellaneous </t>
  </si>
  <si>
    <t>4700 - Tuition Income</t>
  </si>
  <si>
    <t>4800 - Projected Beginning of the Year Cash Balance</t>
  </si>
  <si>
    <t>4900 - Transfer from General  Fund</t>
  </si>
  <si>
    <t>5100 - Administration - Salaries &amp; Wages</t>
  </si>
  <si>
    <t>5200 - Operations - Salaries &amp; Wages</t>
  </si>
  <si>
    <t>5300 - Other Salaries &amp; Wages</t>
  </si>
  <si>
    <t>5400 - Awards &amp; Recognition</t>
  </si>
  <si>
    <t>5500 - Employee Benefits</t>
  </si>
  <si>
    <t>5600 - Payroll Taxes</t>
  </si>
  <si>
    <t>5700 - Miscellaneous Personnel Costs</t>
  </si>
  <si>
    <t>6100 - Vehicle Operations</t>
  </si>
  <si>
    <t>6200 - Fire Protection Equipment, Service &amp; Supplies</t>
  </si>
  <si>
    <t>6300 - Breathing Apparatus - SCBA</t>
  </si>
  <si>
    <t>6400 - Communications</t>
  </si>
  <si>
    <t>6500 - Medical Equipment &amp; Supplies</t>
  </si>
  <si>
    <t>6600 - Property &amp; Station Maintenance</t>
  </si>
  <si>
    <t>6700 - Station Appliances &amp; Furniture</t>
  </si>
  <si>
    <t>6800 - Wildland</t>
  </si>
  <si>
    <t>7000 - Insurance</t>
  </si>
  <si>
    <t>7100 - Professional Services</t>
  </si>
  <si>
    <t>7200 - Training</t>
  </si>
  <si>
    <t>7300 - Office Expenses</t>
  </si>
  <si>
    <t>7400 - Utilities</t>
  </si>
  <si>
    <t>7500 - General Travel</t>
  </si>
  <si>
    <t>7800 - Grant Expenditures from Grant Funds</t>
  </si>
  <si>
    <t>7900 - Grant Expenditures from District Funds</t>
  </si>
  <si>
    <t>8000 - Building Improvements</t>
  </si>
  <si>
    <t>8100 - Machinery &amp; Equipment</t>
  </si>
  <si>
    <t>8200 - Grant Expenditures from Grants Funds</t>
  </si>
  <si>
    <t>8300 - Grant Expenditures from District Funds</t>
  </si>
  <si>
    <t>8400 - Transfer to Capital Projects Fund</t>
  </si>
  <si>
    <t>9100 - Building - Bellemont</t>
  </si>
  <si>
    <t>9200 - Vehicles / Apparatus</t>
  </si>
  <si>
    <t>9300 - Interest Expense</t>
  </si>
  <si>
    <t xml:space="preserve">Projected Carry Forward </t>
  </si>
  <si>
    <t>Grant Income</t>
  </si>
  <si>
    <t>Total income</t>
  </si>
  <si>
    <t>Total Expenditures</t>
  </si>
  <si>
    <t>Increase (decrease) in cash</t>
  </si>
  <si>
    <t xml:space="preserve"> </t>
  </si>
  <si>
    <t>projects -</t>
  </si>
  <si>
    <t>Station 82</t>
  </si>
  <si>
    <t>Proposed FY 2021 Budget</t>
  </si>
  <si>
    <t>Proposed FY 2022 Budget</t>
  </si>
  <si>
    <t>Anticiapted cash at 06/30/21</t>
  </si>
  <si>
    <t>Transfers</t>
  </si>
  <si>
    <t>Anticipated cash at 06/30/22 (Contingency)</t>
  </si>
  <si>
    <t xml:space="preserve">Proposed tax rate increase to $3.25 per $100.00 of assessed value.  A PUBLIC HEARING is scheduled for Thursday, June 17, 2021 at 6:00 p.m. at
 Ponderosa Fire Station #82, 11951 W. Shadow Mountain Drive, Belllemont, AZ  86015.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</si>
</sst>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3">
    <xf numFmtId="0" fontId="0" fillId="0" borderId="0" xfId="0"/>
    <xf numFmtId="41" fontId="3" fillId="0" borderId="0" xfId="0" applyNumberFormat="1" applyFont="1"/>
    <xf numFmtId="41" fontId="3" fillId="0" borderId="0" xfId="0" applyNumberFormat="1" applyFont="1" applyFill="1" applyBorder="1"/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 horizontal="center"/>
    </xf>
    <xf numFmtId="41" fontId="3" fillId="0" borderId="0" xfId="0" applyNumberFormat="1" applyFont="1" applyBorder="1"/>
    <xf numFmtId="41" fontId="4" fillId="0" borderId="2" xfId="0" applyNumberFormat="1" applyFont="1" applyBorder="1" applyAlignment="1">
      <alignment horizontal="center"/>
    </xf>
    <xf numFmtId="41" fontId="4" fillId="0" borderId="0" xfId="0" applyNumberFormat="1" applyFont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left" indent="1"/>
    </xf>
    <xf numFmtId="41" fontId="3" fillId="0" borderId="0" xfId="0" applyNumberFormat="1" applyFont="1" applyAlignment="1">
      <alignment horizontal="left" indent="2"/>
    </xf>
    <xf numFmtId="41" fontId="3" fillId="0" borderId="1" xfId="0" applyNumberFormat="1" applyFont="1" applyFill="1" applyBorder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/>
    <xf numFmtId="41" fontId="5" fillId="0" borderId="0" xfId="2" applyNumberFormat="1" applyFont="1"/>
    <xf numFmtId="41" fontId="5" fillId="0" borderId="0" xfId="2" applyNumberFormat="1" applyFont="1" applyFill="1" applyBorder="1"/>
    <xf numFmtId="41" fontId="6" fillId="0" borderId="0" xfId="2" applyNumberFormat="1" applyFont="1" applyAlignment="1">
      <alignment horizontal="center"/>
    </xf>
    <xf numFmtId="41" fontId="5" fillId="0" borderId="0" xfId="2" applyNumberFormat="1" applyFont="1" applyAlignment="1">
      <alignment horizontal="right"/>
    </xf>
    <xf numFmtId="41" fontId="6" fillId="0" borderId="0" xfId="2" applyNumberFormat="1" applyFont="1" applyBorder="1" applyAlignment="1">
      <alignment horizontal="center"/>
    </xf>
    <xf numFmtId="41" fontId="5" fillId="0" borderId="0" xfId="2" applyNumberFormat="1" applyFont="1" applyBorder="1"/>
    <xf numFmtId="41" fontId="6" fillId="0" borderId="2" xfId="2" applyNumberFormat="1" applyFont="1" applyBorder="1" applyAlignment="1">
      <alignment horizontal="center"/>
    </xf>
    <xf numFmtId="41" fontId="6" fillId="0" borderId="0" xfId="2" applyNumberFormat="1" applyFont="1"/>
    <xf numFmtId="41" fontId="5" fillId="0" borderId="0" xfId="2" applyNumberFormat="1" applyFont="1" applyBorder="1" applyAlignment="1">
      <alignment horizontal="right"/>
    </xf>
    <xf numFmtId="41" fontId="5" fillId="0" borderId="0" xfId="2" applyNumberFormat="1" applyFont="1" applyAlignment="1">
      <alignment horizontal="left" indent="1"/>
    </xf>
    <xf numFmtId="42" fontId="5" fillId="0" borderId="0" xfId="2" applyNumberFormat="1" applyFont="1" applyBorder="1"/>
    <xf numFmtId="42" fontId="5" fillId="0" borderId="0" xfId="2" applyNumberFormat="1" applyFont="1" applyBorder="1" applyAlignment="1">
      <alignment horizontal="right"/>
    </xf>
    <xf numFmtId="41" fontId="7" fillId="0" borderId="0" xfId="2" applyNumberFormat="1" applyFont="1" applyAlignment="1">
      <alignment horizontal="left" indent="1"/>
    </xf>
    <xf numFmtId="41" fontId="7" fillId="0" borderId="0" xfId="2" applyNumberFormat="1" applyFont="1" applyFill="1" applyBorder="1"/>
    <xf numFmtId="41" fontId="7" fillId="0" borderId="0" xfId="2" applyNumberFormat="1" applyFont="1" applyBorder="1"/>
    <xf numFmtId="41" fontId="5" fillId="0" borderId="0" xfId="2" applyNumberFormat="1" applyFont="1" applyAlignment="1">
      <alignment horizontal="left" indent="2"/>
    </xf>
    <xf numFmtId="41" fontId="5" fillId="0" borderId="3" xfId="2" applyNumberFormat="1" applyFont="1" applyBorder="1"/>
    <xf numFmtId="41" fontId="5" fillId="0" borderId="3" xfId="2" applyNumberFormat="1" applyFont="1" applyBorder="1" applyAlignment="1">
      <alignment horizontal="right"/>
    </xf>
    <xf numFmtId="41" fontId="5" fillId="0" borderId="1" xfId="2" applyNumberFormat="1" applyFont="1" applyBorder="1"/>
    <xf numFmtId="41" fontId="5" fillId="0" borderId="4" xfId="2" applyNumberFormat="1" applyFont="1" applyBorder="1" applyAlignment="1">
      <alignment horizontal="right"/>
    </xf>
    <xf numFmtId="41" fontId="5" fillId="0" borderId="0" xfId="2" applyNumberFormat="1" applyFont="1" applyFill="1"/>
    <xf numFmtId="41" fontId="5" fillId="0" borderId="4" xfId="2" applyNumberFormat="1" applyFont="1" applyBorder="1"/>
    <xf numFmtId="41" fontId="5" fillId="0" borderId="0" xfId="2" applyNumberFormat="1" applyFont="1" applyAlignment="1">
      <alignment horizontal="left" indent="3"/>
    </xf>
    <xf numFmtId="42" fontId="3" fillId="0" borderId="0" xfId="0" applyNumberFormat="1" applyFont="1" applyBorder="1"/>
    <xf numFmtId="42" fontId="3" fillId="0" borderId="0" xfId="0" applyNumberFormat="1" applyFont="1" applyFill="1" applyBorder="1"/>
    <xf numFmtId="42" fontId="3" fillId="0" borderId="0" xfId="0" applyNumberFormat="1" applyFont="1" applyBorder="1" applyAlignment="1">
      <alignment horizontal="right"/>
    </xf>
    <xf numFmtId="42" fontId="3" fillId="0" borderId="3" xfId="0" applyNumberFormat="1" applyFont="1" applyFill="1" applyBorder="1"/>
    <xf numFmtId="42" fontId="3" fillId="0" borderId="3" xfId="0" applyNumberFormat="1" applyFont="1" applyBorder="1"/>
    <xf numFmtId="42" fontId="3" fillId="0" borderId="3" xfId="0" applyNumberFormat="1" applyFont="1" applyBorder="1" applyAlignment="1">
      <alignment horizontal="right"/>
    </xf>
    <xf numFmtId="41" fontId="3" fillId="0" borderId="1" xfId="0" applyNumberFormat="1" applyFont="1" applyFill="1" applyBorder="1" applyAlignment="1">
      <alignment horizontal="right"/>
    </xf>
    <xf numFmtId="41" fontId="5" fillId="0" borderId="1" xfId="2" applyNumberFormat="1" applyFont="1" applyFill="1" applyBorder="1"/>
    <xf numFmtId="41" fontId="5" fillId="0" borderId="1" xfId="2" applyNumberFormat="1" applyFont="1" applyBorder="1" applyAlignment="1">
      <alignment horizontal="right"/>
    </xf>
    <xf numFmtId="41" fontId="5" fillId="0" borderId="0" xfId="2" applyNumberFormat="1" applyFont="1" applyFill="1" applyAlignment="1">
      <alignment horizontal="left" indent="2"/>
    </xf>
    <xf numFmtId="41" fontId="5" fillId="0" borderId="4" xfId="2" applyNumberFormat="1" applyFont="1" applyFill="1" applyBorder="1"/>
    <xf numFmtId="41" fontId="3" fillId="0" borderId="0" xfId="0" applyNumberFormat="1" applyFont="1" applyFill="1"/>
    <xf numFmtId="164" fontId="5" fillId="0" borderId="3" xfId="4" applyNumberFormat="1" applyFont="1" applyBorder="1"/>
    <xf numFmtId="164" fontId="3" fillId="0" borderId="0" xfId="4" applyNumberFormat="1" applyFont="1" applyFill="1" applyBorder="1"/>
    <xf numFmtId="164" fontId="3" fillId="0" borderId="0" xfId="4" applyNumberFormat="1" applyFont="1"/>
    <xf numFmtId="164" fontId="3" fillId="0" borderId="0" xfId="4" applyNumberFormat="1" applyFont="1" applyAlignment="1">
      <alignment horizontal="right"/>
    </xf>
    <xf numFmtId="164" fontId="5" fillId="0" borderId="0" xfId="4" applyNumberFormat="1" applyFont="1" applyBorder="1"/>
    <xf numFmtId="164" fontId="5" fillId="0" borderId="3" xfId="1" applyNumberFormat="1" applyFont="1" applyBorder="1"/>
    <xf numFmtId="41" fontId="5" fillId="2" borderId="0" xfId="2" applyNumberFormat="1" applyFont="1" applyFill="1" applyBorder="1"/>
    <xf numFmtId="41" fontId="3" fillId="0" borderId="5" xfId="0" applyNumberFormat="1" applyFont="1" applyFill="1" applyBorder="1"/>
    <xf numFmtId="41" fontId="3" fillId="0" borderId="5" xfId="0" applyNumberFormat="1" applyFont="1" applyBorder="1"/>
    <xf numFmtId="41" fontId="4" fillId="0" borderId="2" xfId="2" applyNumberFormat="1" applyFont="1" applyFill="1" applyBorder="1" applyAlignment="1">
      <alignment horizontal="center"/>
    </xf>
    <xf numFmtId="41" fontId="6" fillId="0" borderId="2" xfId="2" applyNumberFormat="1" applyFont="1" applyFill="1" applyBorder="1" applyAlignment="1">
      <alignment horizontal="center"/>
    </xf>
    <xf numFmtId="0" fontId="1" fillId="0" borderId="6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</cellXfs>
  <cellStyles count="5">
    <cellStyle name="Currency" xfId="4" builtinId="4"/>
    <cellStyle name="Currency 2" xfId="1" xr:uid="{00000000-0005-0000-0000-000001000000}"/>
    <cellStyle name="Normal" xfId="0" builtinId="0"/>
    <cellStyle name="Normal 2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showGridLines="0" tabSelected="1" zoomScale="80" zoomScaleNormal="80" workbookViewId="0">
      <selection activeCell="A29" sqref="A29:I31"/>
    </sheetView>
  </sheetViews>
  <sheetFormatPr defaultColWidth="1.6640625" defaultRowHeight="15" customHeight="1" x14ac:dyDescent="0.25"/>
  <cols>
    <col min="1" max="1" width="53.6640625" style="1" bestFit="1" customWidth="1"/>
    <col min="2" max="2" width="2.6640625" style="1" customWidth="1"/>
    <col min="3" max="3" width="14.6640625" style="2" customWidth="1"/>
    <col min="4" max="4" width="2.6640625" style="1" customWidth="1"/>
    <col min="5" max="5" width="14.6640625" style="1" customWidth="1"/>
    <col min="6" max="6" width="2.6640625" style="1" customWidth="1"/>
    <col min="7" max="7" width="14.6640625" style="1" customWidth="1"/>
    <col min="8" max="8" width="2.6640625" style="1" customWidth="1"/>
    <col min="9" max="9" width="14.6640625" style="4" customWidth="1"/>
    <col min="10" max="10" width="1.6640625" style="1"/>
    <col min="11" max="11" width="3.44140625" style="1" bestFit="1" customWidth="1"/>
    <col min="12" max="16384" width="1.6640625" style="1"/>
  </cols>
  <sheetData>
    <row r="1" spans="1:11" ht="15" customHeight="1" thickBot="1" x14ac:dyDescent="0.35">
      <c r="A1" s="59" t="s">
        <v>62</v>
      </c>
      <c r="B1" s="59"/>
      <c r="C1" s="59"/>
      <c r="D1" s="59"/>
      <c r="E1" s="59"/>
      <c r="F1" s="59"/>
      <c r="G1" s="59"/>
      <c r="H1" s="59"/>
      <c r="I1" s="59"/>
    </row>
    <row r="2" spans="1:11" ht="15" customHeight="1" x14ac:dyDescent="0.3">
      <c r="G2" s="3" t="s">
        <v>3</v>
      </c>
    </row>
    <row r="3" spans="1:11" ht="15" customHeight="1" x14ac:dyDescent="0.3">
      <c r="E3" s="3" t="s">
        <v>3</v>
      </c>
      <c r="F3" s="3"/>
      <c r="G3" s="3" t="s">
        <v>59</v>
      </c>
    </row>
    <row r="4" spans="1:11" ht="15" customHeight="1" x14ac:dyDescent="0.3">
      <c r="C4" s="5" t="s">
        <v>5</v>
      </c>
      <c r="D4" s="6"/>
      <c r="E4" s="5" t="s">
        <v>6</v>
      </c>
      <c r="F4" s="5"/>
      <c r="G4" s="5" t="s">
        <v>60</v>
      </c>
      <c r="H4" s="6"/>
      <c r="I4" s="5"/>
    </row>
    <row r="5" spans="1:11" ht="15" customHeight="1" thickBot="1" x14ac:dyDescent="0.35">
      <c r="B5" s="5"/>
      <c r="C5" s="7" t="s">
        <v>7</v>
      </c>
      <c r="D5" s="6"/>
      <c r="E5" s="7" t="s">
        <v>7</v>
      </c>
      <c r="F5" s="5"/>
      <c r="G5" s="7" t="s">
        <v>7</v>
      </c>
      <c r="H5" s="6"/>
      <c r="I5" s="7" t="s">
        <v>8</v>
      </c>
    </row>
    <row r="6" spans="1:11" ht="15" customHeight="1" x14ac:dyDescent="0.3">
      <c r="A6" s="8" t="s">
        <v>10</v>
      </c>
      <c r="C6" s="6"/>
      <c r="D6" s="6"/>
      <c r="E6" s="6"/>
      <c r="F6" s="6"/>
      <c r="G6" s="6"/>
      <c r="H6" s="6"/>
      <c r="I6" s="9"/>
    </row>
    <row r="7" spans="1:11" ht="15" customHeight="1" x14ac:dyDescent="0.25">
      <c r="A7" s="10" t="s">
        <v>12</v>
      </c>
      <c r="C7" s="38">
        <f>SUM(Detail!C7:C8,Detail!C10:C13)</f>
        <v>1253569</v>
      </c>
      <c r="D7" s="6"/>
      <c r="E7" s="39">
        <f>SUM(Detail!E7:E13)</f>
        <v>0</v>
      </c>
      <c r="F7" s="39"/>
      <c r="G7" s="39">
        <f>SUM(Detail!G7:G13)</f>
        <v>125373</v>
      </c>
      <c r="H7" s="6"/>
      <c r="I7" s="40">
        <f>SUM(C7:H7)</f>
        <v>1378942</v>
      </c>
      <c r="K7" s="1">
        <f>+I7-SUM(Detail!C7:G13)</f>
        <v>0</v>
      </c>
    </row>
    <row r="8" spans="1:11" ht="15" customHeight="1" x14ac:dyDescent="0.25">
      <c r="A8" s="10" t="s">
        <v>54</v>
      </c>
      <c r="C8" s="12">
        <f>Detail!I9</f>
        <v>0</v>
      </c>
      <c r="D8" s="2"/>
      <c r="E8" s="12">
        <v>0</v>
      </c>
      <c r="F8" s="2"/>
      <c r="G8" s="12">
        <v>0</v>
      </c>
      <c r="H8" s="2"/>
      <c r="I8" s="44">
        <f>SUM(C8:H8)</f>
        <v>0</v>
      </c>
    </row>
    <row r="9" spans="1:11" ht="15" customHeight="1" x14ac:dyDescent="0.25">
      <c r="A9" s="10"/>
      <c r="B9" s="6"/>
      <c r="C9" s="6"/>
      <c r="D9" s="6"/>
      <c r="E9" s="6"/>
      <c r="F9" s="6"/>
      <c r="G9" s="6"/>
      <c r="H9" s="6"/>
      <c r="I9" s="9"/>
    </row>
    <row r="10" spans="1:11" ht="15" customHeight="1" x14ac:dyDescent="0.25">
      <c r="A10" s="11" t="s">
        <v>55</v>
      </c>
      <c r="B10" s="6"/>
      <c r="C10" s="14">
        <f>SUM(C7:C9)</f>
        <v>1253569</v>
      </c>
      <c r="D10" s="6"/>
      <c r="E10" s="14">
        <f>SUM(E7:E9)</f>
        <v>0</v>
      </c>
      <c r="F10" s="6"/>
      <c r="G10" s="14">
        <f>SUM(G7:G9)</f>
        <v>125373</v>
      </c>
      <c r="H10" s="6"/>
      <c r="I10" s="13">
        <f>SUM(I7:I9)</f>
        <v>1378942</v>
      </c>
    </row>
    <row r="11" spans="1:11" ht="15" customHeight="1" x14ac:dyDescent="0.25">
      <c r="A11" s="11"/>
      <c r="B11" s="6"/>
      <c r="C11" s="6"/>
      <c r="D11" s="6"/>
      <c r="E11" s="6"/>
      <c r="F11" s="6"/>
      <c r="G11" s="6"/>
      <c r="H11" s="6"/>
      <c r="I11" s="9"/>
    </row>
    <row r="12" spans="1:11" ht="15" customHeight="1" x14ac:dyDescent="0.3">
      <c r="A12" s="8" t="s">
        <v>11</v>
      </c>
      <c r="B12" s="6"/>
      <c r="C12" s="6"/>
      <c r="D12" s="6"/>
      <c r="E12" s="6"/>
      <c r="F12" s="6"/>
      <c r="G12" s="6"/>
      <c r="H12" s="6"/>
      <c r="I12" s="9"/>
    </row>
    <row r="13" spans="1:11" ht="15" customHeight="1" x14ac:dyDescent="0.25">
      <c r="A13" s="10" t="s">
        <v>1</v>
      </c>
      <c r="B13" s="6"/>
      <c r="C13" s="6">
        <f>Detail!C28</f>
        <v>748735</v>
      </c>
      <c r="D13" s="6"/>
      <c r="E13" s="6">
        <f>Detail!E28</f>
        <v>0</v>
      </c>
      <c r="F13" s="6"/>
      <c r="G13" s="6">
        <f>Detail!G28</f>
        <v>0</v>
      </c>
      <c r="H13" s="6"/>
      <c r="I13" s="9">
        <f t="shared" ref="I13:I15" si="0">SUM(C13:H13)</f>
        <v>748735</v>
      </c>
    </row>
    <row r="14" spans="1:11" ht="15" customHeight="1" x14ac:dyDescent="0.25">
      <c r="A14" s="10" t="s">
        <v>0</v>
      </c>
      <c r="B14" s="6"/>
      <c r="C14" s="6">
        <f>Detail!C38</f>
        <v>155620</v>
      </c>
      <c r="D14" s="6"/>
      <c r="E14" s="6">
        <f>Detail!E38</f>
        <v>0</v>
      </c>
      <c r="F14" s="6"/>
      <c r="G14" s="6">
        <f>Detail!G38</f>
        <v>0</v>
      </c>
      <c r="H14" s="6"/>
      <c r="I14" s="9">
        <f t="shared" si="0"/>
        <v>155620</v>
      </c>
    </row>
    <row r="15" spans="1:11" ht="15" customHeight="1" x14ac:dyDescent="0.25">
      <c r="A15" s="10" t="s">
        <v>2</v>
      </c>
      <c r="B15" s="6"/>
      <c r="C15" s="6">
        <f>Detail!C48</f>
        <v>195227</v>
      </c>
      <c r="D15" s="6"/>
      <c r="E15" s="6">
        <f>Detail!E48</f>
        <v>0</v>
      </c>
      <c r="F15" s="6"/>
      <c r="G15" s="6">
        <f>Detail!G48</f>
        <v>0</v>
      </c>
      <c r="H15" s="6"/>
      <c r="I15" s="9">
        <f t="shared" si="0"/>
        <v>195227</v>
      </c>
    </row>
    <row r="16" spans="1:11" ht="15" customHeight="1" x14ac:dyDescent="0.25">
      <c r="A16" s="10" t="s">
        <v>3</v>
      </c>
      <c r="B16" s="6"/>
      <c r="C16" s="6">
        <f>Detail!C55</f>
        <v>256461</v>
      </c>
      <c r="D16" s="6"/>
      <c r="E16" s="6">
        <f>SUM(Detail!E50:E53)</f>
        <v>0</v>
      </c>
      <c r="F16" s="6"/>
      <c r="G16" s="6">
        <f>SUM(Detail!G50:G53)</f>
        <v>561355</v>
      </c>
      <c r="H16" s="6"/>
      <c r="I16" s="9">
        <f>SUM(C16:H16)</f>
        <v>817816</v>
      </c>
    </row>
    <row r="17" spans="1:9" ht="15" customHeight="1" x14ac:dyDescent="0.25">
      <c r="A17" s="10" t="s">
        <v>4</v>
      </c>
      <c r="B17" s="6"/>
      <c r="C17" s="2">
        <f>Detail!C60</f>
        <v>0</v>
      </c>
      <c r="D17" s="6"/>
      <c r="E17" s="6">
        <f>Detail!E60</f>
        <v>0</v>
      </c>
      <c r="F17" s="6"/>
      <c r="G17" s="6">
        <f>Detail!G60</f>
        <v>0</v>
      </c>
      <c r="H17" s="6"/>
      <c r="I17" s="6">
        <f>SUM(C17:H17)</f>
        <v>0</v>
      </c>
    </row>
    <row r="18" spans="1:9" ht="15" customHeight="1" x14ac:dyDescent="0.25">
      <c r="A18" s="10"/>
      <c r="B18" s="6"/>
      <c r="C18" s="57"/>
      <c r="D18" s="2"/>
      <c r="E18" s="57"/>
      <c r="F18" s="2"/>
      <c r="G18" s="57"/>
      <c r="H18" s="6"/>
      <c r="I18" s="58"/>
    </row>
    <row r="19" spans="1:9" ht="15" customHeight="1" x14ac:dyDescent="0.25">
      <c r="A19" s="11" t="s">
        <v>56</v>
      </c>
      <c r="B19" s="6"/>
      <c r="C19" s="14">
        <f>SUM(C13:C18)</f>
        <v>1356043</v>
      </c>
      <c r="D19" s="6"/>
      <c r="E19" s="14">
        <f>SUM(E13:E18)</f>
        <v>0</v>
      </c>
      <c r="F19" s="6"/>
      <c r="G19" s="14">
        <f>SUM(G13:G18)</f>
        <v>561355</v>
      </c>
      <c r="H19" s="6"/>
      <c r="I19" s="14">
        <f>SUM(I13:I17)</f>
        <v>1917398</v>
      </c>
    </row>
    <row r="20" spans="1:9" ht="15" customHeight="1" x14ac:dyDescent="0.25">
      <c r="A20" s="10"/>
      <c r="B20" s="6"/>
      <c r="C20" s="6"/>
      <c r="D20" s="6"/>
      <c r="E20" s="6"/>
      <c r="F20" s="6"/>
      <c r="G20" s="6"/>
      <c r="H20" s="6"/>
      <c r="I20" s="9"/>
    </row>
    <row r="21" spans="1:9" ht="15" customHeight="1" x14ac:dyDescent="0.25">
      <c r="A21" s="10" t="s">
        <v>64</v>
      </c>
      <c r="B21" s="6"/>
      <c r="C21" s="6">
        <f>-Detail!C62</f>
        <v>-75000</v>
      </c>
      <c r="D21" s="6"/>
      <c r="E21" s="6"/>
      <c r="F21" s="6"/>
      <c r="G21" s="6">
        <f>-Detail!G62</f>
        <v>75000</v>
      </c>
      <c r="H21" s="6"/>
      <c r="I21" s="9">
        <f t="shared" ref="I21" si="1">SUM(C21:H21)</f>
        <v>0</v>
      </c>
    </row>
    <row r="22" spans="1:9" ht="15" customHeight="1" x14ac:dyDescent="0.25">
      <c r="A22" s="10"/>
      <c r="B22" s="6"/>
      <c r="C22" s="6"/>
      <c r="D22" s="6"/>
      <c r="E22" s="6"/>
      <c r="F22" s="6"/>
      <c r="G22" s="6"/>
      <c r="H22" s="6"/>
      <c r="I22" s="9"/>
    </row>
    <row r="23" spans="1:9" ht="15" customHeight="1" x14ac:dyDescent="0.25">
      <c r="A23" s="1" t="s">
        <v>57</v>
      </c>
      <c r="C23" s="2">
        <f>C10-C19+C21</f>
        <v>-177474</v>
      </c>
      <c r="D23" s="2">
        <f>D10-D19</f>
        <v>0</v>
      </c>
      <c r="E23" s="2">
        <f>E10-E19+E21</f>
        <v>0</v>
      </c>
      <c r="F23" s="2"/>
      <c r="G23" s="2">
        <f>G10-G19+G21</f>
        <v>-360982</v>
      </c>
      <c r="H23" s="2">
        <f>H10-H19</f>
        <v>0</v>
      </c>
      <c r="I23" s="2">
        <f>I10-I19+I21</f>
        <v>-538456</v>
      </c>
    </row>
    <row r="25" spans="1:9" ht="15" customHeight="1" x14ac:dyDescent="0.25">
      <c r="A25" s="1" t="s">
        <v>63</v>
      </c>
      <c r="C25" s="12">
        <f>Detail!C14</f>
        <v>362323</v>
      </c>
      <c r="D25" s="49"/>
      <c r="E25" s="12">
        <f>Detail!E14</f>
        <v>174510</v>
      </c>
      <c r="F25" s="2"/>
      <c r="G25" s="12">
        <f>Detail!G14</f>
        <v>360982</v>
      </c>
      <c r="H25" s="49"/>
      <c r="I25" s="44">
        <f>SUM(C25:G25)</f>
        <v>897815</v>
      </c>
    </row>
    <row r="27" spans="1:9" ht="15" customHeight="1" thickBot="1" x14ac:dyDescent="0.3">
      <c r="A27" s="1" t="s">
        <v>65</v>
      </c>
      <c r="C27" s="41">
        <f>SUM(C23:C25)</f>
        <v>184849</v>
      </c>
      <c r="E27" s="42">
        <f>SUM(E23:E25)</f>
        <v>174510</v>
      </c>
      <c r="F27" s="38"/>
      <c r="G27" s="42">
        <f>SUM(G23:G25)</f>
        <v>0</v>
      </c>
      <c r="I27" s="43">
        <f>SUM(I23:I25)</f>
        <v>359359</v>
      </c>
    </row>
    <row r="28" spans="1:9" ht="15" customHeight="1" thickTop="1" x14ac:dyDescent="0.25"/>
    <row r="29" spans="1:9" ht="15" customHeight="1" x14ac:dyDescent="0.25">
      <c r="A29" s="61" t="s">
        <v>66</v>
      </c>
      <c r="B29" s="62"/>
      <c r="C29" s="62"/>
      <c r="D29" s="62"/>
      <c r="E29" s="62"/>
      <c r="F29" s="62"/>
      <c r="G29" s="62"/>
      <c r="H29" s="62"/>
      <c r="I29" s="62"/>
    </row>
    <row r="30" spans="1:9" ht="15" customHeight="1" x14ac:dyDescent="0.25">
      <c r="A30" s="61"/>
      <c r="B30" s="62"/>
      <c r="C30" s="62"/>
      <c r="D30" s="62"/>
      <c r="E30" s="62"/>
      <c r="F30" s="62"/>
      <c r="G30" s="62"/>
      <c r="H30" s="62"/>
      <c r="I30" s="62"/>
    </row>
    <row r="31" spans="1:9" ht="1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</row>
    <row r="68" spans="3:9" ht="15" customHeight="1" x14ac:dyDescent="0.25">
      <c r="C68" s="51"/>
      <c r="E68" s="52"/>
      <c r="F68" s="52"/>
      <c r="G68" s="52"/>
      <c r="I68" s="53"/>
    </row>
  </sheetData>
  <mergeCells count="2">
    <mergeCell ref="A1:I1"/>
    <mergeCell ref="A29:I31"/>
  </mergeCells>
  <printOptions horizontalCentered="1"/>
  <pageMargins left="0.25" right="0.25" top="1" bottom="1" header="0.5" footer="0.5"/>
  <pageSetup scale="96" orientation="portrait" r:id="rId1"/>
  <headerFooter alignWithMargins="0">
    <oddFooter>&amp;C&amp;"Arial,Bold"&amp;9For Review and Discussion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1"/>
  <sheetViews>
    <sheetView showGridLines="0" topLeftCell="A30" zoomScale="85" zoomScaleNormal="85" workbookViewId="0">
      <selection activeCell="C7" sqref="C7:C12"/>
    </sheetView>
  </sheetViews>
  <sheetFormatPr defaultColWidth="1.6640625" defaultRowHeight="10.199999999999999" x14ac:dyDescent="0.2"/>
  <cols>
    <col min="1" max="1" width="40.6640625" style="15" customWidth="1"/>
    <col min="2" max="2" width="3.109375" style="15" customWidth="1"/>
    <col min="3" max="3" width="12.6640625" style="16" customWidth="1"/>
    <col min="4" max="4" width="3.109375" style="15" customWidth="1"/>
    <col min="5" max="5" width="12.6640625" style="15" customWidth="1"/>
    <col min="6" max="6" width="3.109375" style="15" customWidth="1"/>
    <col min="7" max="7" width="12.6640625" style="15" customWidth="1"/>
    <col min="8" max="8" width="2.6640625" style="15" customWidth="1"/>
    <col min="9" max="9" width="12.6640625" style="18" customWidth="1"/>
    <col min="10" max="11" width="1.6640625" style="15"/>
    <col min="12" max="12" width="7.6640625" style="15" bestFit="1" customWidth="1"/>
    <col min="13" max="16384" width="1.6640625" style="15"/>
  </cols>
  <sheetData>
    <row r="1" spans="1:9" ht="13.5" customHeight="1" thickBot="1" x14ac:dyDescent="0.25">
      <c r="A1" s="60" t="s">
        <v>61</v>
      </c>
      <c r="B1" s="60"/>
      <c r="C1" s="60"/>
      <c r="D1" s="60"/>
      <c r="E1" s="60"/>
      <c r="F1" s="60"/>
      <c r="G1" s="60"/>
      <c r="H1" s="60"/>
      <c r="I1" s="60"/>
    </row>
    <row r="2" spans="1:9" x14ac:dyDescent="0.2">
      <c r="G2" s="17" t="s">
        <v>3</v>
      </c>
    </row>
    <row r="3" spans="1:9" x14ac:dyDescent="0.2">
      <c r="E3" s="17" t="s">
        <v>3</v>
      </c>
      <c r="F3" s="17"/>
      <c r="G3" s="19" t="s">
        <v>59</v>
      </c>
    </row>
    <row r="4" spans="1:9" x14ac:dyDescent="0.2">
      <c r="C4" s="19" t="s">
        <v>5</v>
      </c>
      <c r="D4" s="20"/>
      <c r="E4" s="19" t="s">
        <v>6</v>
      </c>
      <c r="F4" s="19"/>
      <c r="G4" s="19" t="s">
        <v>60</v>
      </c>
      <c r="H4" s="20"/>
      <c r="I4" s="19"/>
    </row>
    <row r="5" spans="1:9" ht="10.8" thickBot="1" x14ac:dyDescent="0.25">
      <c r="B5" s="19"/>
      <c r="C5" s="21" t="s">
        <v>7</v>
      </c>
      <c r="D5" s="20"/>
      <c r="E5" s="21" t="s">
        <v>7</v>
      </c>
      <c r="F5" s="19"/>
      <c r="G5" s="21" t="s">
        <v>7</v>
      </c>
      <c r="H5" s="20"/>
      <c r="I5" s="21" t="s">
        <v>8</v>
      </c>
    </row>
    <row r="6" spans="1:9" ht="11.25" customHeight="1" x14ac:dyDescent="0.2">
      <c r="A6" s="22" t="s">
        <v>10</v>
      </c>
      <c r="C6" s="20"/>
      <c r="D6" s="20"/>
      <c r="E6" s="20"/>
      <c r="F6" s="20"/>
      <c r="G6" s="20"/>
      <c r="H6" s="20"/>
      <c r="I6" s="23"/>
    </row>
    <row r="7" spans="1:9" x14ac:dyDescent="0.2">
      <c r="A7" s="24" t="s">
        <v>13</v>
      </c>
      <c r="B7" s="20"/>
      <c r="C7" s="25">
        <v>1030175</v>
      </c>
      <c r="D7" s="20"/>
      <c r="E7" s="25">
        <v>0</v>
      </c>
      <c r="F7" s="25"/>
      <c r="G7" s="25">
        <v>0</v>
      </c>
      <c r="H7" s="20"/>
      <c r="I7" s="26">
        <f>SUM(C7:H7)</f>
        <v>1030175</v>
      </c>
    </row>
    <row r="8" spans="1:9" x14ac:dyDescent="0.2">
      <c r="A8" s="24" t="s">
        <v>14</v>
      </c>
      <c r="C8" s="20">
        <v>206035</v>
      </c>
      <c r="D8" s="20"/>
      <c r="E8" s="20">
        <v>0</v>
      </c>
      <c r="F8" s="20"/>
      <c r="G8" s="20">
        <v>0</v>
      </c>
      <c r="H8" s="20"/>
      <c r="I8" s="23">
        <f t="shared" ref="I8:I13" si="0">SUM(C8:H8)</f>
        <v>206035</v>
      </c>
    </row>
    <row r="9" spans="1:9" x14ac:dyDescent="0.2">
      <c r="A9" s="24" t="s">
        <v>15</v>
      </c>
      <c r="C9" s="20">
        <v>0</v>
      </c>
      <c r="D9" s="20"/>
      <c r="E9" s="20">
        <v>0</v>
      </c>
      <c r="F9" s="20"/>
      <c r="G9" s="20">
        <v>0</v>
      </c>
      <c r="H9" s="20"/>
      <c r="I9" s="23">
        <f t="shared" si="0"/>
        <v>0</v>
      </c>
    </row>
    <row r="10" spans="1:9" x14ac:dyDescent="0.2">
      <c r="A10" s="24" t="s">
        <v>16</v>
      </c>
      <c r="C10" s="20">
        <v>12000</v>
      </c>
      <c r="D10" s="20"/>
      <c r="E10" s="20">
        <v>0</v>
      </c>
      <c r="F10" s="20"/>
      <c r="G10" s="20">
        <v>0</v>
      </c>
      <c r="H10" s="20"/>
      <c r="I10" s="23">
        <f t="shared" si="0"/>
        <v>12000</v>
      </c>
    </row>
    <row r="11" spans="1:9" x14ac:dyDescent="0.2">
      <c r="A11" s="24" t="s">
        <v>17</v>
      </c>
      <c r="C11" s="20">
        <v>0</v>
      </c>
      <c r="D11" s="20"/>
      <c r="E11" s="20">
        <v>0</v>
      </c>
      <c r="F11" s="20"/>
      <c r="G11" s="20">
        <v>0</v>
      </c>
      <c r="H11" s="20"/>
      <c r="I11" s="23">
        <f t="shared" si="0"/>
        <v>0</v>
      </c>
    </row>
    <row r="12" spans="1:9" x14ac:dyDescent="0.2">
      <c r="A12" s="24" t="s">
        <v>18</v>
      </c>
      <c r="B12" s="20"/>
      <c r="C12" s="20">
        <v>5359</v>
      </c>
      <c r="D12" s="20"/>
      <c r="E12" s="20">
        <v>0</v>
      </c>
      <c r="F12" s="20"/>
      <c r="G12" s="20">
        <v>125373</v>
      </c>
      <c r="H12" s="20"/>
      <c r="I12" s="23">
        <f t="shared" si="0"/>
        <v>130732</v>
      </c>
    </row>
    <row r="13" spans="1:9" x14ac:dyDescent="0.2">
      <c r="A13" s="24" t="s">
        <v>19</v>
      </c>
      <c r="C13" s="20">
        <v>0</v>
      </c>
      <c r="D13" s="20"/>
      <c r="E13" s="20">
        <v>0</v>
      </c>
      <c r="F13" s="20"/>
      <c r="G13" s="20">
        <v>0</v>
      </c>
      <c r="H13" s="20"/>
      <c r="I13" s="23">
        <f t="shared" si="0"/>
        <v>0</v>
      </c>
    </row>
    <row r="14" spans="1:9" x14ac:dyDescent="0.2">
      <c r="A14" s="24" t="s">
        <v>20</v>
      </c>
      <c r="C14" s="56">
        <v>362323</v>
      </c>
      <c r="D14" s="16"/>
      <c r="E14" s="16">
        <v>174510</v>
      </c>
      <c r="F14" s="16"/>
      <c r="G14" s="16">
        <v>360982</v>
      </c>
      <c r="H14" s="20"/>
      <c r="I14" s="23">
        <f>SUM(C14:H14)</f>
        <v>897815</v>
      </c>
    </row>
    <row r="15" spans="1:9" x14ac:dyDescent="0.2">
      <c r="A15" s="24" t="s">
        <v>21</v>
      </c>
      <c r="C15" s="45">
        <v>0</v>
      </c>
      <c r="D15" s="16"/>
      <c r="E15" s="45">
        <v>0</v>
      </c>
      <c r="F15" s="16"/>
      <c r="G15" s="45">
        <v>0</v>
      </c>
      <c r="H15" s="20"/>
      <c r="I15" s="46">
        <f>SUM(C15:H15)</f>
        <v>0</v>
      </c>
    </row>
    <row r="16" spans="1:9" x14ac:dyDescent="0.2">
      <c r="A16" s="24"/>
      <c r="B16" s="20"/>
      <c r="C16" s="20"/>
      <c r="D16" s="20"/>
      <c r="E16" s="20"/>
      <c r="F16" s="20"/>
      <c r="G16" s="20"/>
      <c r="H16" s="20"/>
      <c r="I16" s="23"/>
    </row>
    <row r="17" spans="1:9" ht="10.8" thickBot="1" x14ac:dyDescent="0.25">
      <c r="A17" s="30" t="s">
        <v>8</v>
      </c>
      <c r="B17" s="20"/>
      <c r="C17" s="31">
        <f>SUM(C7:C15)</f>
        <v>1615892</v>
      </c>
      <c r="D17" s="20"/>
      <c r="E17" s="31">
        <f>SUM(E7:E15)</f>
        <v>174510</v>
      </c>
      <c r="F17" s="20"/>
      <c r="G17" s="31">
        <f>SUM(G7:G15)</f>
        <v>486355</v>
      </c>
      <c r="H17" s="20"/>
      <c r="I17" s="32">
        <f>SUM(I7:I16)</f>
        <v>2276757</v>
      </c>
    </row>
    <row r="18" spans="1:9" ht="10.8" thickTop="1" x14ac:dyDescent="0.2">
      <c r="A18" s="30"/>
      <c r="B18" s="20"/>
      <c r="C18" s="20"/>
      <c r="D18" s="20"/>
      <c r="E18" s="20"/>
      <c r="F18" s="20"/>
      <c r="G18" s="20"/>
      <c r="H18" s="20"/>
      <c r="I18" s="23"/>
    </row>
    <row r="19" spans="1:9" x14ac:dyDescent="0.2">
      <c r="A19" s="22" t="s">
        <v>11</v>
      </c>
      <c r="B19" s="20"/>
      <c r="C19" s="20"/>
      <c r="D19" s="20"/>
      <c r="E19" s="20"/>
      <c r="F19" s="20"/>
      <c r="G19" s="20"/>
      <c r="H19" s="20"/>
      <c r="I19" s="23"/>
    </row>
    <row r="20" spans="1:9" x14ac:dyDescent="0.2">
      <c r="A20" s="24" t="s">
        <v>1</v>
      </c>
      <c r="B20" s="20"/>
      <c r="C20" s="20"/>
      <c r="D20" s="20"/>
      <c r="E20" s="20"/>
      <c r="F20" s="20"/>
      <c r="G20" s="20"/>
      <c r="H20" s="20"/>
      <c r="I20" s="23"/>
    </row>
    <row r="21" spans="1:9" x14ac:dyDescent="0.2">
      <c r="A21" s="30" t="s">
        <v>22</v>
      </c>
      <c r="B21" s="20"/>
      <c r="C21" s="20">
        <v>240042</v>
      </c>
      <c r="D21" s="20"/>
      <c r="E21" s="20">
        <v>0</v>
      </c>
      <c r="F21" s="20"/>
      <c r="G21" s="20">
        <v>0</v>
      </c>
      <c r="H21" s="20"/>
      <c r="I21" s="23">
        <f>SUM(C21:H21)</f>
        <v>240042</v>
      </c>
    </row>
    <row r="22" spans="1:9" x14ac:dyDescent="0.2">
      <c r="A22" s="30" t="s">
        <v>23</v>
      </c>
      <c r="B22" s="20"/>
      <c r="C22" s="20">
        <v>364609</v>
      </c>
      <c r="D22" s="20"/>
      <c r="E22" s="20">
        <v>0</v>
      </c>
      <c r="F22" s="20"/>
      <c r="G22" s="20">
        <v>0</v>
      </c>
      <c r="H22" s="20"/>
      <c r="I22" s="23">
        <f t="shared" ref="I22:I27" si="1">SUM(C22:H22)</f>
        <v>364609</v>
      </c>
    </row>
    <row r="23" spans="1:9" x14ac:dyDescent="0.2">
      <c r="A23" s="30" t="s">
        <v>24</v>
      </c>
      <c r="B23" s="20"/>
      <c r="C23" s="20">
        <v>0</v>
      </c>
      <c r="D23" s="20"/>
      <c r="E23" s="20">
        <v>0</v>
      </c>
      <c r="F23" s="20"/>
      <c r="G23" s="20">
        <v>0</v>
      </c>
      <c r="H23" s="20"/>
      <c r="I23" s="23">
        <f t="shared" si="1"/>
        <v>0</v>
      </c>
    </row>
    <row r="24" spans="1:9" x14ac:dyDescent="0.2">
      <c r="A24" s="30" t="s">
        <v>25</v>
      </c>
      <c r="B24" s="20"/>
      <c r="C24" s="20">
        <v>1500</v>
      </c>
      <c r="D24" s="20"/>
      <c r="E24" s="20">
        <v>0</v>
      </c>
      <c r="F24" s="20"/>
      <c r="G24" s="20">
        <v>0</v>
      </c>
      <c r="H24" s="20"/>
      <c r="I24" s="23">
        <f t="shared" si="1"/>
        <v>1500</v>
      </c>
    </row>
    <row r="25" spans="1:9" x14ac:dyDescent="0.2">
      <c r="A25" s="30" t="s">
        <v>26</v>
      </c>
      <c r="B25" s="20"/>
      <c r="C25" s="20">
        <v>113931</v>
      </c>
      <c r="D25" s="20"/>
      <c r="E25" s="20">
        <v>0</v>
      </c>
      <c r="F25" s="20"/>
      <c r="G25" s="20">
        <v>0</v>
      </c>
      <c r="H25" s="20"/>
      <c r="I25" s="23">
        <f t="shared" si="1"/>
        <v>113931</v>
      </c>
    </row>
    <row r="26" spans="1:9" x14ac:dyDescent="0.2">
      <c r="A26" s="30" t="s">
        <v>27</v>
      </c>
      <c r="B26" s="20"/>
      <c r="C26" s="20">
        <v>28153</v>
      </c>
      <c r="D26" s="20"/>
      <c r="E26" s="20">
        <v>0</v>
      </c>
      <c r="F26" s="20"/>
      <c r="G26" s="20">
        <v>0</v>
      </c>
      <c r="H26" s="20"/>
      <c r="I26" s="23">
        <f t="shared" si="1"/>
        <v>28153</v>
      </c>
    </row>
    <row r="27" spans="1:9" x14ac:dyDescent="0.2">
      <c r="A27" s="30" t="s">
        <v>28</v>
      </c>
      <c r="B27" s="20"/>
      <c r="C27" s="33">
        <v>500</v>
      </c>
      <c r="D27" s="20"/>
      <c r="E27" s="33">
        <v>0</v>
      </c>
      <c r="F27" s="20"/>
      <c r="G27" s="33">
        <v>0</v>
      </c>
      <c r="H27" s="20"/>
      <c r="I27" s="23">
        <f t="shared" si="1"/>
        <v>500</v>
      </c>
    </row>
    <row r="28" spans="1:9" x14ac:dyDescent="0.2">
      <c r="A28" s="30"/>
      <c r="B28" s="20"/>
      <c r="C28" s="45">
        <f>SUM(C21:C27)</f>
        <v>748735</v>
      </c>
      <c r="D28" s="20"/>
      <c r="E28" s="33">
        <f>SUM(E21:E27)</f>
        <v>0</v>
      </c>
      <c r="F28" s="20"/>
      <c r="G28" s="33">
        <f>SUM(G21:G27)</f>
        <v>0</v>
      </c>
      <c r="H28" s="20"/>
      <c r="I28" s="34">
        <f>SUM(I21:I27)</f>
        <v>748735</v>
      </c>
    </row>
    <row r="29" spans="1:9" x14ac:dyDescent="0.2">
      <c r="A29" s="24" t="s">
        <v>0</v>
      </c>
      <c r="B29" s="20"/>
      <c r="C29" s="20"/>
      <c r="D29" s="20"/>
      <c r="E29" s="20"/>
      <c r="F29" s="20"/>
      <c r="G29" s="20"/>
      <c r="H29" s="20"/>
      <c r="I29" s="23"/>
    </row>
    <row r="30" spans="1:9" ht="11.25" customHeight="1" x14ac:dyDescent="0.2">
      <c r="A30" s="30" t="s">
        <v>29</v>
      </c>
      <c r="B30" s="20"/>
      <c r="C30" s="20">
        <v>58300</v>
      </c>
      <c r="D30" s="20"/>
      <c r="E30" s="20">
        <v>0</v>
      </c>
      <c r="F30" s="20"/>
      <c r="G30" s="20">
        <v>0</v>
      </c>
      <c r="H30" s="20"/>
      <c r="I30" s="23">
        <f t="shared" ref="I30:I37" si="2">SUM(C30:H30)</f>
        <v>58300</v>
      </c>
    </row>
    <row r="31" spans="1:9" x14ac:dyDescent="0.2">
      <c r="A31" s="30" t="s">
        <v>30</v>
      </c>
      <c r="B31" s="20"/>
      <c r="C31" s="20">
        <v>38450</v>
      </c>
      <c r="D31" s="20"/>
      <c r="E31" s="20">
        <v>0</v>
      </c>
      <c r="F31" s="20"/>
      <c r="G31" s="20">
        <v>0</v>
      </c>
      <c r="H31" s="20"/>
      <c r="I31" s="23">
        <f t="shared" si="2"/>
        <v>38450</v>
      </c>
    </row>
    <row r="32" spans="1:9" x14ac:dyDescent="0.2">
      <c r="A32" s="30" t="s">
        <v>31</v>
      </c>
      <c r="B32" s="20"/>
      <c r="C32" s="20">
        <v>3000</v>
      </c>
      <c r="D32" s="20"/>
      <c r="E32" s="20">
        <v>0</v>
      </c>
      <c r="F32" s="20"/>
      <c r="G32" s="20">
        <v>0</v>
      </c>
      <c r="H32" s="20"/>
      <c r="I32" s="23">
        <f t="shared" si="2"/>
        <v>3000</v>
      </c>
    </row>
    <row r="33" spans="1:9" x14ac:dyDescent="0.2">
      <c r="A33" s="30" t="s">
        <v>32</v>
      </c>
      <c r="B33" s="20"/>
      <c r="C33" s="20">
        <v>19120</v>
      </c>
      <c r="D33" s="20"/>
      <c r="E33" s="20">
        <v>0</v>
      </c>
      <c r="F33" s="20"/>
      <c r="G33" s="20">
        <v>0</v>
      </c>
      <c r="H33" s="20"/>
      <c r="I33" s="23">
        <f t="shared" si="2"/>
        <v>19120</v>
      </c>
    </row>
    <row r="34" spans="1:9" x14ac:dyDescent="0.2">
      <c r="A34" s="30" t="s">
        <v>33</v>
      </c>
      <c r="B34" s="20"/>
      <c r="C34" s="20">
        <v>18000</v>
      </c>
      <c r="D34" s="20"/>
      <c r="E34" s="20">
        <v>0</v>
      </c>
      <c r="F34" s="20"/>
      <c r="G34" s="20">
        <v>0</v>
      </c>
      <c r="H34" s="20"/>
      <c r="I34" s="23">
        <f t="shared" si="2"/>
        <v>18000</v>
      </c>
    </row>
    <row r="35" spans="1:9" x14ac:dyDescent="0.2">
      <c r="A35" s="30" t="s">
        <v>34</v>
      </c>
      <c r="B35" s="20"/>
      <c r="C35" s="20">
        <v>16750</v>
      </c>
      <c r="D35" s="20"/>
      <c r="E35" s="20">
        <v>0</v>
      </c>
      <c r="F35" s="20"/>
      <c r="G35" s="20">
        <v>0</v>
      </c>
      <c r="H35" s="20"/>
      <c r="I35" s="23">
        <f t="shared" si="2"/>
        <v>16750</v>
      </c>
    </row>
    <row r="36" spans="1:9" x14ac:dyDescent="0.2">
      <c r="A36" s="30" t="s">
        <v>35</v>
      </c>
      <c r="B36" s="20"/>
      <c r="C36" s="20">
        <v>2000</v>
      </c>
      <c r="D36" s="20"/>
      <c r="E36" s="20">
        <v>0</v>
      </c>
      <c r="F36" s="20"/>
      <c r="G36" s="20">
        <v>0</v>
      </c>
      <c r="H36" s="20"/>
      <c r="I36" s="23">
        <f t="shared" si="2"/>
        <v>2000</v>
      </c>
    </row>
    <row r="37" spans="1:9" x14ac:dyDescent="0.2">
      <c r="A37" s="30" t="s">
        <v>36</v>
      </c>
      <c r="B37" s="20"/>
      <c r="C37" s="33">
        <v>0</v>
      </c>
      <c r="D37" s="20"/>
      <c r="E37" s="33">
        <v>0</v>
      </c>
      <c r="F37" s="20"/>
      <c r="G37" s="33">
        <v>0</v>
      </c>
      <c r="H37" s="20"/>
      <c r="I37" s="23">
        <f t="shared" si="2"/>
        <v>0</v>
      </c>
    </row>
    <row r="38" spans="1:9" x14ac:dyDescent="0.2">
      <c r="A38" s="30"/>
      <c r="B38" s="20"/>
      <c r="C38" s="33">
        <f>SUM(C30:C37)</f>
        <v>155620</v>
      </c>
      <c r="D38" s="20"/>
      <c r="E38" s="33">
        <f>SUM(E30:E37)</f>
        <v>0</v>
      </c>
      <c r="F38" s="20"/>
      <c r="G38" s="33">
        <f>SUM(G30:G37)</f>
        <v>0</v>
      </c>
      <c r="H38" s="20"/>
      <c r="I38" s="34">
        <f>SUM(I30:I37)</f>
        <v>155620</v>
      </c>
    </row>
    <row r="39" spans="1:9" x14ac:dyDescent="0.2">
      <c r="A39" s="24" t="s">
        <v>2</v>
      </c>
      <c r="B39" s="20"/>
      <c r="C39" s="20"/>
      <c r="D39" s="20"/>
      <c r="E39" s="20"/>
      <c r="F39" s="20"/>
      <c r="G39" s="20"/>
      <c r="H39" s="20"/>
      <c r="I39" s="23"/>
    </row>
    <row r="40" spans="1:9" x14ac:dyDescent="0.2">
      <c r="A40" s="30" t="s">
        <v>37</v>
      </c>
      <c r="B40" s="20"/>
      <c r="C40" s="20">
        <v>55500</v>
      </c>
      <c r="D40" s="20"/>
      <c r="E40" s="20">
        <v>0</v>
      </c>
      <c r="F40" s="20"/>
      <c r="G40" s="20">
        <v>0</v>
      </c>
      <c r="H40" s="20"/>
      <c r="I40" s="23">
        <f t="shared" ref="I40:I47" si="3">SUM(C40:H40)</f>
        <v>55500</v>
      </c>
    </row>
    <row r="41" spans="1:9" x14ac:dyDescent="0.2">
      <c r="A41" s="30" t="s">
        <v>38</v>
      </c>
      <c r="B41" s="20"/>
      <c r="C41" s="16">
        <v>46200</v>
      </c>
      <c r="D41" s="20"/>
      <c r="E41" s="20">
        <v>0</v>
      </c>
      <c r="F41" s="20"/>
      <c r="G41" s="20">
        <v>0</v>
      </c>
      <c r="H41" s="20"/>
      <c r="I41" s="23">
        <f t="shared" si="3"/>
        <v>46200</v>
      </c>
    </row>
    <row r="42" spans="1:9" x14ac:dyDescent="0.2">
      <c r="A42" s="30" t="s">
        <v>39</v>
      </c>
      <c r="B42" s="20"/>
      <c r="C42" s="16">
        <v>31805</v>
      </c>
      <c r="D42" s="20"/>
      <c r="E42" s="20">
        <v>0</v>
      </c>
      <c r="F42" s="20"/>
      <c r="G42" s="20">
        <v>0</v>
      </c>
      <c r="H42" s="20"/>
      <c r="I42" s="23">
        <f t="shared" si="3"/>
        <v>31805</v>
      </c>
    </row>
    <row r="43" spans="1:9" x14ac:dyDescent="0.2">
      <c r="A43" s="30" t="s">
        <v>40</v>
      </c>
      <c r="B43" s="20"/>
      <c r="C43" s="16">
        <v>29722</v>
      </c>
      <c r="D43" s="20"/>
      <c r="E43" s="20">
        <v>0</v>
      </c>
      <c r="F43" s="20"/>
      <c r="G43" s="20">
        <v>0</v>
      </c>
      <c r="H43" s="20"/>
      <c r="I43" s="23">
        <f t="shared" si="3"/>
        <v>29722</v>
      </c>
    </row>
    <row r="44" spans="1:9" x14ac:dyDescent="0.2">
      <c r="A44" s="30" t="s">
        <v>41</v>
      </c>
      <c r="B44" s="20"/>
      <c r="C44" s="16">
        <v>32000</v>
      </c>
      <c r="D44" s="20"/>
      <c r="E44" s="20">
        <v>0</v>
      </c>
      <c r="F44" s="20"/>
      <c r="G44" s="20">
        <v>0</v>
      </c>
      <c r="H44" s="20"/>
      <c r="I44" s="23">
        <f t="shared" si="3"/>
        <v>32000</v>
      </c>
    </row>
    <row r="45" spans="1:9" ht="11.25" customHeight="1" x14ac:dyDescent="0.2">
      <c r="A45" s="30" t="s">
        <v>42</v>
      </c>
      <c r="B45" s="20"/>
      <c r="C45" s="16">
        <v>0</v>
      </c>
      <c r="D45" s="20"/>
      <c r="E45" s="20">
        <v>0</v>
      </c>
      <c r="F45" s="20"/>
      <c r="G45" s="20">
        <v>0</v>
      </c>
      <c r="H45" s="20"/>
      <c r="I45" s="23">
        <f t="shared" si="3"/>
        <v>0</v>
      </c>
    </row>
    <row r="46" spans="1:9" x14ac:dyDescent="0.2">
      <c r="A46" s="30" t="s">
        <v>43</v>
      </c>
      <c r="B46" s="20"/>
      <c r="C46" s="20">
        <v>0</v>
      </c>
      <c r="D46" s="20"/>
      <c r="E46" s="20">
        <v>0</v>
      </c>
      <c r="F46" s="20"/>
      <c r="G46" s="20">
        <v>0</v>
      </c>
      <c r="H46" s="20"/>
      <c r="I46" s="23">
        <f t="shared" si="3"/>
        <v>0</v>
      </c>
    </row>
    <row r="47" spans="1:9" x14ac:dyDescent="0.2">
      <c r="A47" s="30" t="s">
        <v>44</v>
      </c>
      <c r="B47" s="20"/>
      <c r="C47" s="33">
        <v>0</v>
      </c>
      <c r="D47" s="20"/>
      <c r="E47" s="33">
        <v>0</v>
      </c>
      <c r="F47" s="20"/>
      <c r="G47" s="33">
        <v>0</v>
      </c>
      <c r="H47" s="20"/>
      <c r="I47" s="23">
        <f t="shared" si="3"/>
        <v>0</v>
      </c>
    </row>
    <row r="48" spans="1:9" x14ac:dyDescent="0.2">
      <c r="A48" s="30"/>
      <c r="B48" s="20"/>
      <c r="C48" s="33">
        <f>SUM(C40:C47)</f>
        <v>195227</v>
      </c>
      <c r="D48" s="20"/>
      <c r="E48" s="33">
        <f>SUM(E40:E47)</f>
        <v>0</v>
      </c>
      <c r="F48" s="20"/>
      <c r="G48" s="33">
        <f>SUM(G40:G47)</f>
        <v>0</v>
      </c>
      <c r="H48" s="20"/>
      <c r="I48" s="34">
        <f>SUM(I40:I47)</f>
        <v>195227</v>
      </c>
    </row>
    <row r="49" spans="1:10" x14ac:dyDescent="0.2">
      <c r="A49" s="24" t="s">
        <v>3</v>
      </c>
      <c r="B49" s="20"/>
      <c r="C49" s="20" t="s">
        <v>58</v>
      </c>
      <c r="D49" s="20"/>
      <c r="E49" s="20"/>
      <c r="F49" s="20"/>
      <c r="G49" s="20"/>
      <c r="H49" s="20"/>
      <c r="I49" s="23" t="s">
        <v>58</v>
      </c>
    </row>
    <row r="50" spans="1:10" x14ac:dyDescent="0.2">
      <c r="A50" s="30" t="s">
        <v>45</v>
      </c>
      <c r="B50" s="20"/>
      <c r="C50" s="16">
        <v>102474</v>
      </c>
      <c r="D50" s="20"/>
      <c r="E50" s="20">
        <v>0</v>
      </c>
      <c r="F50" s="20"/>
      <c r="G50" s="20">
        <v>561355</v>
      </c>
      <c r="H50" s="20"/>
      <c r="I50" s="23">
        <f t="shared" ref="I50:I54" si="4">SUM(C50:H50)</f>
        <v>663829</v>
      </c>
    </row>
    <row r="51" spans="1:10" x14ac:dyDescent="0.2">
      <c r="A51" s="30" t="s">
        <v>46</v>
      </c>
      <c r="B51" s="20"/>
      <c r="C51" s="20">
        <v>153987</v>
      </c>
      <c r="D51" s="20"/>
      <c r="E51" s="20">
        <v>0</v>
      </c>
      <c r="F51" s="20"/>
      <c r="G51" s="20">
        <v>0</v>
      </c>
      <c r="H51" s="20"/>
      <c r="I51" s="23">
        <f t="shared" si="4"/>
        <v>153987</v>
      </c>
    </row>
    <row r="52" spans="1:10" x14ac:dyDescent="0.2">
      <c r="A52" s="30" t="s">
        <v>47</v>
      </c>
      <c r="B52" s="20"/>
      <c r="C52" s="20">
        <v>0</v>
      </c>
      <c r="D52" s="20"/>
      <c r="E52" s="20">
        <v>0</v>
      </c>
      <c r="F52" s="20"/>
      <c r="G52" s="20">
        <v>0</v>
      </c>
      <c r="H52" s="20"/>
      <c r="I52" s="23">
        <f t="shared" si="4"/>
        <v>0</v>
      </c>
    </row>
    <row r="53" spans="1:10" x14ac:dyDescent="0.2">
      <c r="A53" s="30" t="s">
        <v>48</v>
      </c>
      <c r="B53" s="20"/>
      <c r="C53" s="20">
        <v>0</v>
      </c>
      <c r="D53" s="20"/>
      <c r="E53" s="20">
        <v>0</v>
      </c>
      <c r="F53" s="20"/>
      <c r="G53" s="20">
        <v>0</v>
      </c>
      <c r="H53" s="20"/>
      <c r="I53" s="23">
        <f t="shared" si="4"/>
        <v>0</v>
      </c>
    </row>
    <row r="54" spans="1:10" s="35" customFormat="1" x14ac:dyDescent="0.2">
      <c r="A54" s="47" t="s">
        <v>49</v>
      </c>
      <c r="B54" s="16"/>
      <c r="C54" s="45">
        <v>0</v>
      </c>
      <c r="D54" s="16"/>
      <c r="E54" s="45">
        <v>0</v>
      </c>
      <c r="F54" s="16"/>
      <c r="G54" s="45">
        <v>0</v>
      </c>
      <c r="H54" s="16"/>
      <c r="I54" s="23">
        <f t="shared" si="4"/>
        <v>0</v>
      </c>
    </row>
    <row r="55" spans="1:10" x14ac:dyDescent="0.2">
      <c r="A55" s="24"/>
      <c r="B55" s="20"/>
      <c r="C55" s="33">
        <f>SUM(C50:C54)</f>
        <v>256461</v>
      </c>
      <c r="D55" s="20"/>
      <c r="E55" s="33">
        <f>SUM(E50:E54)</f>
        <v>0</v>
      </c>
      <c r="F55" s="20"/>
      <c r="G55" s="33">
        <f>SUM(G50:G54)</f>
        <v>561355</v>
      </c>
      <c r="H55" s="20"/>
      <c r="I55" s="34">
        <f>SUM(I50:I54)</f>
        <v>817816</v>
      </c>
    </row>
    <row r="56" spans="1:10" x14ac:dyDescent="0.2">
      <c r="A56" s="24" t="s">
        <v>4</v>
      </c>
      <c r="B56" s="20"/>
      <c r="C56" s="20"/>
      <c r="D56" s="20"/>
      <c r="E56" s="20"/>
      <c r="F56" s="20"/>
      <c r="G56" s="20"/>
      <c r="H56" s="20"/>
      <c r="I56" s="23"/>
    </row>
    <row r="57" spans="1:10" x14ac:dyDescent="0.2">
      <c r="A57" s="30" t="s">
        <v>50</v>
      </c>
      <c r="B57" s="20"/>
      <c r="C57" s="20">
        <v>0</v>
      </c>
      <c r="D57" s="20"/>
      <c r="E57" s="20">
        <v>0</v>
      </c>
      <c r="F57" s="20"/>
      <c r="G57" s="20">
        <v>0</v>
      </c>
      <c r="H57" s="20"/>
      <c r="I57" s="23">
        <f t="shared" ref="I57:I59" si="5">SUM(C57:H57)</f>
        <v>0</v>
      </c>
    </row>
    <row r="58" spans="1:10" x14ac:dyDescent="0.2">
      <c r="A58" s="30" t="s">
        <v>51</v>
      </c>
      <c r="B58" s="20"/>
      <c r="C58" s="20">
        <v>0</v>
      </c>
      <c r="D58" s="20"/>
      <c r="E58" s="20">
        <v>0</v>
      </c>
      <c r="F58" s="20"/>
      <c r="G58" s="20">
        <v>0</v>
      </c>
      <c r="H58" s="20"/>
      <c r="I58" s="23">
        <f t="shared" si="5"/>
        <v>0</v>
      </c>
    </row>
    <row r="59" spans="1:10" x14ac:dyDescent="0.2">
      <c r="A59" s="30" t="s">
        <v>52</v>
      </c>
      <c r="B59" s="20"/>
      <c r="C59" s="33">
        <v>0</v>
      </c>
      <c r="D59" s="20"/>
      <c r="E59" s="20">
        <v>0</v>
      </c>
      <c r="F59" s="20"/>
      <c r="G59" s="20">
        <v>0</v>
      </c>
      <c r="H59" s="20"/>
      <c r="I59" s="23">
        <f t="shared" si="5"/>
        <v>0</v>
      </c>
    </row>
    <row r="60" spans="1:10" x14ac:dyDescent="0.2">
      <c r="A60" s="24"/>
      <c r="B60" s="20"/>
      <c r="C60" s="33">
        <f>SUM(C57:C59)</f>
        <v>0</v>
      </c>
      <c r="D60" s="20"/>
      <c r="E60" s="36">
        <f>SUM(E57:E59)</f>
        <v>0</v>
      </c>
      <c r="F60" s="20"/>
      <c r="G60" s="36">
        <f>SUM(G57:G59)</f>
        <v>0</v>
      </c>
      <c r="H60" s="20"/>
      <c r="I60" s="34">
        <f>SUM(I57:I59)</f>
        <v>0</v>
      </c>
    </row>
    <row r="61" spans="1:10" x14ac:dyDescent="0.2">
      <c r="A61" s="24"/>
      <c r="B61" s="20"/>
      <c r="C61" s="20"/>
      <c r="D61" s="20"/>
      <c r="E61" s="20"/>
      <c r="F61" s="20"/>
      <c r="G61" s="20"/>
      <c r="H61" s="20"/>
      <c r="I61" s="23"/>
    </row>
    <row r="62" spans="1:10" x14ac:dyDescent="0.2">
      <c r="A62" s="24" t="s">
        <v>64</v>
      </c>
      <c r="B62" s="20"/>
      <c r="C62" s="20">
        <v>75000</v>
      </c>
      <c r="D62" s="20"/>
      <c r="E62" s="20"/>
      <c r="F62" s="20"/>
      <c r="G62" s="20">
        <v>-75000</v>
      </c>
      <c r="H62" s="20"/>
      <c r="I62" s="23"/>
    </row>
    <row r="63" spans="1:10" x14ac:dyDescent="0.2">
      <c r="A63" s="24" t="s">
        <v>9</v>
      </c>
      <c r="B63" s="20"/>
      <c r="C63" s="56"/>
      <c r="D63" s="16"/>
      <c r="E63" s="16">
        <v>0</v>
      </c>
      <c r="F63" s="16"/>
      <c r="G63" s="56"/>
      <c r="H63" s="20"/>
      <c r="I63" s="23">
        <f t="shared" ref="I63:I64" si="6">SUM(C63:H63)</f>
        <v>0</v>
      </c>
      <c r="J63" s="20"/>
    </row>
    <row r="64" spans="1:10" x14ac:dyDescent="0.2">
      <c r="A64" s="24" t="s">
        <v>53</v>
      </c>
      <c r="B64" s="20"/>
      <c r="C64" s="45">
        <v>184849</v>
      </c>
      <c r="D64" s="16"/>
      <c r="E64" s="45">
        <f>+E14</f>
        <v>174510</v>
      </c>
      <c r="F64" s="16"/>
      <c r="G64" s="45">
        <v>0</v>
      </c>
      <c r="H64" s="20"/>
      <c r="I64" s="23">
        <f t="shared" si="6"/>
        <v>359359</v>
      </c>
    </row>
    <row r="65" spans="1:12" x14ac:dyDescent="0.2">
      <c r="A65" s="27"/>
      <c r="B65" s="29"/>
      <c r="C65" s="48">
        <f>SUM(C62:C64)</f>
        <v>259849</v>
      </c>
      <c r="D65" s="28"/>
      <c r="E65" s="48">
        <f>SUM(E62:E64)</f>
        <v>174510</v>
      </c>
      <c r="F65" s="16"/>
      <c r="G65" s="48">
        <f>SUM(G62:G64)</f>
        <v>-75000</v>
      </c>
      <c r="H65" s="20"/>
      <c r="I65" s="48">
        <f>SUM(I63:I64)</f>
        <v>359359</v>
      </c>
    </row>
    <row r="66" spans="1:12" x14ac:dyDescent="0.2">
      <c r="A66" s="27"/>
      <c r="B66" s="29"/>
      <c r="C66" s="28"/>
      <c r="D66" s="28"/>
      <c r="E66" s="28"/>
      <c r="F66" s="28"/>
      <c r="G66" s="28"/>
      <c r="H66" s="29"/>
      <c r="I66" s="29"/>
    </row>
    <row r="67" spans="1:12" ht="10.8" thickBot="1" x14ac:dyDescent="0.25">
      <c r="A67" s="37" t="s">
        <v>8</v>
      </c>
      <c r="B67" s="20"/>
      <c r="C67" s="55">
        <f xml:space="preserve"> SUM(C28,C38,C48,C55,C60,C65)</f>
        <v>1615892</v>
      </c>
      <c r="D67" s="20"/>
      <c r="E67" s="50">
        <f xml:space="preserve"> SUM(E28,E38,E48,E55,E60, E65)</f>
        <v>174510</v>
      </c>
      <c r="F67" s="54"/>
      <c r="G67" s="50">
        <f xml:space="preserve"> SUM(G28,G38,G48,G55,G60, G65)</f>
        <v>486355</v>
      </c>
      <c r="H67" s="20"/>
      <c r="I67" s="50">
        <f xml:space="preserve"> SUM(I28,I38,I48,I55,I60, I65)</f>
        <v>2276757</v>
      </c>
      <c r="L67" s="15">
        <f>+C67+E67+G67-I67</f>
        <v>0</v>
      </c>
    </row>
    <row r="68" spans="1:12" ht="10.8" thickTop="1" x14ac:dyDescent="0.2">
      <c r="A68" s="24"/>
      <c r="B68" s="20"/>
      <c r="C68" s="20"/>
      <c r="D68" s="20"/>
      <c r="E68" s="20"/>
      <c r="F68" s="20"/>
      <c r="G68" s="20"/>
      <c r="H68" s="20"/>
      <c r="I68" s="23"/>
    </row>
    <row r="70" spans="1:12" x14ac:dyDescent="0.2">
      <c r="E70" s="16"/>
    </row>
    <row r="71" spans="1:12" x14ac:dyDescent="0.2">
      <c r="C71" s="16">
        <f>+C17-C67</f>
        <v>0</v>
      </c>
      <c r="E71" s="16">
        <f>+E17-E67</f>
        <v>0</v>
      </c>
      <c r="G71" s="16">
        <f>+G17-G67</f>
        <v>0</v>
      </c>
      <c r="I71" s="18">
        <f>+I17-I67</f>
        <v>0</v>
      </c>
    </row>
  </sheetData>
  <mergeCells count="1">
    <mergeCell ref="A1:I1"/>
  </mergeCells>
  <printOptions horizontalCentered="1"/>
  <pageMargins left="0.25" right="0.25" top="1" bottom="1" header="0.5" footer="0.5"/>
  <pageSetup scale="89" orientation="portrait" r:id="rId1"/>
  <headerFooter alignWithMargins="0">
    <oddFooter>&amp;C&amp;"Arial,Bold"&amp;9For Review and Discussion Only&amp;R+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>Frost, Stephans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Stephans</dc:creator>
  <cp:lastModifiedBy>EHodmin</cp:lastModifiedBy>
  <cp:lastPrinted>2018-05-03T14:38:11Z</cp:lastPrinted>
  <dcterms:created xsi:type="dcterms:W3CDTF">2008-01-03T20:22:51Z</dcterms:created>
  <dcterms:modified xsi:type="dcterms:W3CDTF">2021-05-17T23:04:22Z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C:\Users\kstephens\AppData\Roaming\GoFileRoom\GFROffice\docs\0000005G9F.xlsx</vt:lpwstr>
  </property>
  <property fmtid="{D5CDD505-2E9C-101B-9397-08002B2CF9AE}" pid="3" name="WebDocument">
    <vt:lpwstr>-1</vt:lpwstr>
  </property>
  <property fmtid="{D5CDD505-2E9C-101B-9397-08002B2CF9AE}" pid="4" name="ESVERS">
    <vt:lpwstr>1.0</vt:lpwstr>
  </property>
  <property fmtid="{D5CDD505-2E9C-101B-9397-08002B2CF9AE}" pid="5" name="PPC_Template_Client_Name">
    <vt:lpwstr>Flagstaff Golf Maintenance Co., II, LLC</vt:lpwstr>
  </property>
  <property fmtid="{D5CDD505-2E9C-101B-9397-08002B2CF9AE}" pid="6" name="PPC_Template_Engagement_Date">
    <vt:lpwstr>12/31/2017</vt:lpwstr>
  </property>
</Properties>
</file>